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4880" windowHeight="8700"/>
  </bookViews>
  <sheets>
    <sheet name="Introduction" sheetId="3" r:id="rId1"/>
    <sheet name="Inputs" sheetId="1" r:id="rId2"/>
    <sheet name="Results" sheetId="2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B90" i="1"/>
  <c r="B91"/>
  <c r="B57"/>
  <c r="C57"/>
  <c r="D57"/>
  <c r="E57"/>
  <c r="F57"/>
  <c r="G57"/>
  <c r="H57"/>
  <c r="I57"/>
  <c r="J57"/>
  <c r="K57"/>
  <c r="L57"/>
  <c r="M57"/>
  <c r="B58"/>
  <c r="B59"/>
  <c r="C59"/>
  <c r="B66"/>
  <c r="D59"/>
  <c r="B76"/>
  <c r="B82"/>
  <c r="B84"/>
  <c r="B93"/>
  <c r="B94"/>
  <c r="B98"/>
  <c r="C98"/>
  <c r="D98"/>
  <c r="E98"/>
  <c r="F98"/>
  <c r="G98"/>
  <c r="H98"/>
  <c r="I98"/>
  <c r="J98"/>
  <c r="K98"/>
  <c r="L98"/>
  <c r="B99"/>
  <c r="B101"/>
  <c r="C101"/>
  <c r="D101"/>
  <c r="E101"/>
  <c r="F101"/>
  <c r="G101"/>
  <c r="H101"/>
  <c r="I101"/>
  <c r="J101"/>
  <c r="K101"/>
  <c r="L101"/>
  <c r="B103"/>
  <c r="B104"/>
  <c r="B109"/>
  <c r="C109"/>
  <c r="D109"/>
  <c r="E109"/>
  <c r="F109"/>
  <c r="G109"/>
  <c r="H109"/>
  <c r="I109"/>
  <c r="J109"/>
  <c r="K109"/>
  <c r="L109"/>
  <c r="B110"/>
  <c r="B12" i="2"/>
  <c r="B13"/>
  <c r="C22"/>
  <c r="E59" i="1"/>
  <c r="C99"/>
  <c r="C103"/>
  <c r="C110"/>
  <c r="F59"/>
  <c r="D99"/>
  <c r="D103"/>
  <c r="D104"/>
  <c r="D110"/>
  <c r="G59"/>
  <c r="E99"/>
  <c r="C104"/>
  <c r="E103"/>
  <c r="E110"/>
  <c r="H59"/>
  <c r="F99"/>
  <c r="F103"/>
  <c r="F104"/>
  <c r="F110"/>
  <c r="I59"/>
  <c r="G99"/>
  <c r="E104"/>
  <c r="G103"/>
  <c r="G110"/>
  <c r="J59"/>
  <c r="H99"/>
  <c r="H103"/>
  <c r="H104"/>
  <c r="H110"/>
  <c r="K59"/>
  <c r="I99"/>
  <c r="G104"/>
  <c r="I103"/>
  <c r="I110"/>
  <c r="L59"/>
  <c r="J99"/>
  <c r="J103"/>
  <c r="J104"/>
  <c r="J110"/>
  <c r="B14" i="2"/>
  <c r="C23"/>
  <c r="M59" i="1"/>
  <c r="L99"/>
  <c r="K99"/>
  <c r="I104"/>
  <c r="K103"/>
  <c r="K110"/>
  <c r="L103"/>
  <c r="L104"/>
  <c r="L110"/>
  <c r="K104"/>
  <c r="B106"/>
  <c r="C20" i="2" s="1"/>
  <c r="B8"/>
  <c r="B107" i="1"/>
  <c r="C21" i="2" s="1"/>
  <c r="B9"/>
</calcChain>
</file>

<file path=xl/sharedStrings.xml><?xml version="1.0" encoding="utf-8"?>
<sst xmlns="http://schemas.openxmlformats.org/spreadsheetml/2006/main" count="160" uniqueCount="118">
  <si>
    <t>What's My Company Worth?</t>
  </si>
  <si>
    <t>This is a simple model that does a quick calculation of your company's value.</t>
  </si>
  <si>
    <t>to obtain the value of your equity in the business.</t>
  </si>
  <si>
    <t>The model calculates three values:</t>
  </si>
  <si>
    <t>Net Present Value for the next 10 years</t>
  </si>
  <si>
    <t>Multiple of Sales</t>
  </si>
  <si>
    <t>Multiple of Earnings</t>
  </si>
  <si>
    <t>The main power of the model is that it shows you how just a few changes in some basic factors</t>
  </si>
  <si>
    <t>It assumes there is no debt in the business. If there is debt, deduct this from the value of the business</t>
  </si>
  <si>
    <t>can make a large difference in the value of the business.</t>
  </si>
  <si>
    <t>Model Introduction</t>
  </si>
  <si>
    <t>Model Instructions</t>
  </si>
  <si>
    <t>You need to answer the following questions i.e.make an input in the marked cells.</t>
  </si>
  <si>
    <t xml:space="preserve">Note: the model uses financial parlance. So Today is Year 0. Ten years away in the future is Year 10 </t>
  </si>
  <si>
    <t>Inputs:</t>
  </si>
  <si>
    <t>Record these results.</t>
  </si>
  <si>
    <t>Current Sales ($)</t>
  </si>
  <si>
    <t>You may be making a loss now. If you think this will continue then your business has no value.</t>
  </si>
  <si>
    <t>When you have made your inputs in the yellow cells, go to the Results sheet (click tab below) and see the values.</t>
  </si>
  <si>
    <t>Ongoing Capex ($)</t>
  </si>
  <si>
    <t>Growth Rate in Sales % p.a.</t>
  </si>
  <si>
    <t>At what stage is your business?</t>
  </si>
  <si>
    <t>Just started in last year or two</t>
  </si>
  <si>
    <t>Risk Level</t>
  </si>
  <si>
    <t>Few competitors, stable technology, predictable industry, operations well under control</t>
  </si>
  <si>
    <t>Somewhere in between!</t>
  </si>
  <si>
    <t>Expected profit after tax ($)</t>
  </si>
  <si>
    <t>Do you expect your profit margin</t>
  </si>
  <si>
    <t xml:space="preserve"> - to fall</t>
  </si>
  <si>
    <t xml:space="preserve"> - to remain steady</t>
  </si>
  <si>
    <t xml:space="preserve"> - Start Up</t>
  </si>
  <si>
    <t xml:space="preserve"> - Early Stage</t>
  </si>
  <si>
    <t xml:space="preserve"> - Established</t>
  </si>
  <si>
    <t xml:space="preserve"> - to grow somewhat</t>
  </si>
  <si>
    <t xml:space="preserve"> - to grow rapidly</t>
  </si>
  <si>
    <t>Calculations:</t>
  </si>
  <si>
    <t>Sales</t>
  </si>
  <si>
    <t>Profit</t>
  </si>
  <si>
    <t>Net Profit Margin</t>
  </si>
  <si>
    <r>
      <t xml:space="preserve">Please use a </t>
    </r>
    <r>
      <rPr>
        <u/>
        <sz val="12"/>
        <rFont val="Times New Roman"/>
        <family val="1"/>
      </rPr>
      <t>lower</t>
    </r>
    <r>
      <rPr>
        <sz val="12"/>
        <rFont val="Times New Roman"/>
      </rPr>
      <t xml:space="preserve"> case x</t>
    </r>
  </si>
  <si>
    <t>x</t>
  </si>
  <si>
    <r>
      <t xml:space="preserve">Show growth in real terms. Do </t>
    </r>
    <r>
      <rPr>
        <u/>
        <sz val="12"/>
        <rFont val="Times New Roman"/>
        <family val="1"/>
      </rPr>
      <t>not</t>
    </r>
    <r>
      <rPr>
        <sz val="12"/>
        <rFont val="Times New Roman"/>
      </rPr>
      <t xml:space="preserve"> include inflation.</t>
    </r>
  </si>
  <si>
    <t>Profit Margin adjustments: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</si>
  <si>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</si>
  <si>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</si>
  <si>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</si>
  <si>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</si>
  <si>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</si>
  <si>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</si>
  <si>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</si>
  <si>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</si>
  <si>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</si>
  <si>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</si>
  <si>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</si>
  <si>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Inflation</t>
  </si>
  <si>
    <t>Adjustment chosen</t>
  </si>
  <si>
    <t>Put an X (lower case) in the appropriate cell</t>
  </si>
  <si>
    <t>How risky is your industry, technology, competitors, markets, etc. Put an X (lower case) in the appropriate cell</t>
  </si>
  <si>
    <t>Business Stage</t>
  </si>
  <si>
    <t>Base Discount Rate</t>
  </si>
  <si>
    <t xml:space="preserve"> - Low Risk</t>
  </si>
  <si>
    <t xml:space="preserve"> - Medium Risk</t>
  </si>
  <si>
    <t xml:space="preserve"> - High Risk</t>
  </si>
  <si>
    <t>Adjusted Discount Factor</t>
  </si>
  <si>
    <t>Business Stage Risk Factor</t>
  </si>
  <si>
    <t>Risk Level Factor</t>
  </si>
  <si>
    <t>Exit Year</t>
  </si>
  <si>
    <t>Do not adjust for inflation.</t>
  </si>
  <si>
    <t>Profits and Cash Flows</t>
  </si>
  <si>
    <t>Multiples</t>
  </si>
  <si>
    <t>Base Sales Multiple</t>
  </si>
  <si>
    <t>Base Earnings Multiple</t>
  </si>
  <si>
    <t>Sales can fall: use a negative number</t>
  </si>
  <si>
    <t>Growth Adjustment</t>
  </si>
  <si>
    <t>Risk Adjustment</t>
  </si>
  <si>
    <t>Adjusted Sales Multiple</t>
  </si>
  <si>
    <t>Adjusted Earnings Multiple</t>
  </si>
  <si>
    <t>Less Ongoing Capex</t>
  </si>
  <si>
    <t>Rough Cash Flow</t>
  </si>
  <si>
    <t>Sales Multiple Value</t>
  </si>
  <si>
    <t>Earnings Multiple Value</t>
  </si>
  <si>
    <t>Net Present Value 10 year</t>
  </si>
  <si>
    <t>Net Present Value with terminal value</t>
  </si>
  <si>
    <t>Cash Flow with terminal value</t>
  </si>
  <si>
    <t>The net present value (NPV) calculation includes a terminal value in year 10 of 300% of year 10 cash flows.</t>
  </si>
  <si>
    <t>The model will not let you sell out earlier than 5 years as you need to demonstrate established business and sales.</t>
  </si>
  <si>
    <t>At what year might you like to sell out or float the business? State whether 5 or 6, etc if you want to sell after 5 years or 6 years, etc</t>
  </si>
  <si>
    <t>Results</t>
  </si>
  <si>
    <t>Remember, these are only indicative and are subject to the assumptions you used when you made your inputs.</t>
  </si>
  <si>
    <t>Also, a business is worth what you are willing to sell for and someone else is willing to buy for.</t>
  </si>
  <si>
    <t>These values are guide to the negotiations.</t>
  </si>
  <si>
    <t>Net Present Value:</t>
  </si>
  <si>
    <t>10 Year Value</t>
  </si>
  <si>
    <t>Value with terminal value</t>
  </si>
  <si>
    <t>Year of Exit</t>
  </si>
  <si>
    <t>Note, this value is not the present day value but the value of the business at that year.</t>
  </si>
  <si>
    <t>From instructions Sheet</t>
  </si>
  <si>
    <t>Value in Today's money:</t>
  </si>
  <si>
    <t>If you want a rough estimate of what that value is worth today, discounting at 10% p.a., the values are below.</t>
  </si>
  <si>
    <t>Note: the Market will pay a premium over NPV if there are high growth prospects.</t>
  </si>
  <si>
    <r>
      <t xml:space="preserve">When you make a change where an x is placed, </t>
    </r>
    <r>
      <rPr>
        <u/>
        <sz val="12"/>
        <rFont val="Times New Roman"/>
        <family val="1"/>
      </rPr>
      <t>clear</t>
    </r>
    <r>
      <rPr>
        <sz val="12"/>
        <rFont val="Times New Roman"/>
      </rPr>
      <t xml:space="preserve"> the contents of the previous location.</t>
    </r>
  </si>
  <si>
    <t>You should NOT adjust the calculations below. Once you have made the inputs above, go to the Results sheet.</t>
  </si>
  <si>
    <t>Then play around with the model (conduct sensitivity analysis) and see what impact is made from changing the parameters.</t>
  </si>
  <si>
    <t xml:space="preserve">But you would expect to turn a profit soon. What would be a reasonable profit figure in the near future? </t>
  </si>
  <si>
    <t>Many tough competitors, rapidly changing technology, shifty or risky competitors. I don't know what I am doing.</t>
  </si>
  <si>
    <t>The model also allows you to "play" with the inputs to see how to maximise the value of your business.</t>
  </si>
  <si>
    <t>The model allows you to gain a first approximate value of your business. More detailed and accurate valuations should be sought later.</t>
  </si>
  <si>
    <r>
      <rPr>
        <b/>
        <sz val="12"/>
        <color indexed="17"/>
        <rFont val="Calibri"/>
        <family val="2"/>
      </rPr>
      <t>©</t>
    </r>
    <r>
      <rPr>
        <b/>
        <sz val="12"/>
        <color indexed="17"/>
        <rFont val="Times New Roman"/>
        <family val="1"/>
      </rPr>
      <t xml:space="preserve"> Pulse Consultants Pty Ltd and Terris Pty Ltd</t>
    </r>
  </si>
  <si>
    <t>The model will show you the effects of growth and margin improvements.</t>
  </si>
  <si>
    <r>
      <t xml:space="preserve">You should be planning </t>
    </r>
    <r>
      <rPr>
        <b/>
        <sz val="14"/>
        <color indexed="10"/>
        <rFont val="Times New Roman"/>
        <family val="1"/>
      </rPr>
      <t xml:space="preserve">now </t>
    </r>
    <r>
      <rPr>
        <sz val="12"/>
        <rFont val="Times New Roman"/>
        <family val="1"/>
      </rPr>
      <t>to maximise the value of your business for when you want to sell it!</t>
    </r>
  </si>
  <si>
    <t>You need to answer the questions on the Iputs sheet i.e.make an input in the marked cells.</t>
  </si>
  <si>
    <t xml:space="preserve"> See the tabs at the bottom of this page for the different sheets.</t>
  </si>
  <si>
    <t>Note: Profit margins do not change after Year 6</t>
  </si>
  <si>
    <t>How much will you need to spend each year on average over the next 10 years on equipment, R&amp;D, etc</t>
  </si>
  <si>
    <t>Has been going for 2 to 4 years with real sales, maybe repeat customers</t>
  </si>
  <si>
    <t>Been going for at least 4 years with established products and sales. Maybe repeat customers</t>
  </si>
  <si>
    <t>Input cells are shaded yellow e.g.</t>
  </si>
  <si>
    <t>Note that the values can be very different. The NPV is the most theoretically correct. The multiple of sales is least valid.</t>
  </si>
</sst>
</file>

<file path=xl/styles.xml><?xml version="1.0" encoding="utf-8"?>
<styleSheet xmlns="http://schemas.openxmlformats.org/spreadsheetml/2006/main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  <numFmt numFmtId="165" formatCode="0.0%"/>
    <numFmt numFmtId="166" formatCode="0.0"/>
  </numFmts>
  <fonts count="15">
    <font>
      <sz val="12"/>
      <name val="Times New Roman"/>
    </font>
    <font>
      <sz val="12"/>
      <name val="Times New Roman"/>
    </font>
    <font>
      <b/>
      <sz val="18"/>
      <color indexed="17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3" borderId="6" applyNumberFormat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0" fillId="2" borderId="0" xfId="0" applyFill="1"/>
    <xf numFmtId="44" fontId="0" fillId="0" borderId="0" xfId="1" applyFont="1" applyAlignment="1">
      <alignment horizontal="left"/>
    </xf>
    <xf numFmtId="164" fontId="0" fillId="2" borderId="0" xfId="0" applyNumberFormat="1" applyFill="1"/>
    <xf numFmtId="0" fontId="0" fillId="2" borderId="0" xfId="0" applyFill="1" applyAlignment="1">
      <alignment horizontal="center"/>
    </xf>
    <xf numFmtId="165" fontId="0" fillId="0" borderId="0" xfId="0" applyNumberFormat="1"/>
    <xf numFmtId="9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" fontId="0" fillId="0" borderId="0" xfId="0" applyNumberFormat="1"/>
    <xf numFmtId="9" fontId="0" fillId="2" borderId="0" xfId="0" applyNumberFormat="1" applyFill="1"/>
    <xf numFmtId="166" fontId="0" fillId="0" borderId="0" xfId="0" applyNumberFormat="1"/>
    <xf numFmtId="164" fontId="0" fillId="0" borderId="0" xfId="0" applyNumberFormat="1"/>
    <xf numFmtId="6" fontId="0" fillId="0" borderId="0" xfId="0" applyNumberFormat="1"/>
    <xf numFmtId="3" fontId="0" fillId="0" borderId="0" xfId="0" applyNumberFormat="1"/>
    <xf numFmtId="0" fontId="7" fillId="0" borderId="0" xfId="0" applyFont="1"/>
    <xf numFmtId="0" fontId="8" fillId="0" borderId="0" xfId="0" applyFont="1"/>
    <xf numFmtId="6" fontId="3" fillId="0" borderId="0" xfId="0" applyNumberFormat="1" applyFont="1"/>
    <xf numFmtId="1" fontId="0" fillId="2" borderId="0" xfId="0" applyNumberFormat="1" applyFill="1" applyAlignment="1">
      <alignment horizontal="center"/>
    </xf>
    <xf numFmtId="0" fontId="9" fillId="0" borderId="0" xfId="0" applyFont="1"/>
    <xf numFmtId="0" fontId="2" fillId="0" borderId="0" xfId="0" applyFont="1" applyFill="1"/>
    <xf numFmtId="0" fontId="0" fillId="0" borderId="0" xfId="0" applyFill="1"/>
    <xf numFmtId="0" fontId="10" fillId="2" borderId="0" xfId="0" applyFont="1" applyFill="1"/>
    <xf numFmtId="0" fontId="0" fillId="4" borderId="0" xfId="0" applyFill="1"/>
    <xf numFmtId="0" fontId="14" fillId="5" borderId="7" xfId="2" applyFont="1" applyFill="1" applyBorder="1"/>
    <xf numFmtId="0" fontId="0" fillId="6" borderId="1" xfId="0" applyFill="1" applyBorder="1"/>
    <xf numFmtId="0" fontId="3" fillId="6" borderId="2" xfId="0" applyFont="1" applyFill="1" applyBorder="1"/>
    <xf numFmtId="6" fontId="3" fillId="6" borderId="3" xfId="0" applyNumberFormat="1" applyFont="1" applyFill="1" applyBorder="1"/>
    <xf numFmtId="164" fontId="3" fillId="6" borderId="3" xfId="0" applyNumberFormat="1" applyFont="1" applyFill="1" applyBorder="1"/>
    <xf numFmtId="0" fontId="3" fillId="6" borderId="4" xfId="0" applyFont="1" applyFill="1" applyBorder="1"/>
    <xf numFmtId="164" fontId="3" fillId="6" borderId="5" xfId="0" applyNumberFormat="1" applyFont="1" applyFill="1" applyBorder="1"/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/>
  </sheetViews>
  <sheetFormatPr defaultRowHeight="15.75"/>
  <cols>
    <col min="1" max="1" width="22.625" customWidth="1"/>
  </cols>
  <sheetData>
    <row r="1" spans="1:6" ht="22.5">
      <c r="B1" s="4" t="s">
        <v>0</v>
      </c>
      <c r="C1" s="5"/>
      <c r="D1" s="5"/>
      <c r="E1" s="5"/>
      <c r="F1" s="5"/>
    </row>
    <row r="2" spans="1:6">
      <c r="B2" s="28" t="s">
        <v>107</v>
      </c>
      <c r="C2" s="5"/>
      <c r="D2" s="5"/>
      <c r="E2" s="5"/>
      <c r="F2" s="5"/>
    </row>
    <row r="3" spans="1:6" ht="22.5">
      <c r="B3" s="26"/>
      <c r="C3" s="27"/>
      <c r="D3" s="27"/>
      <c r="E3" s="27"/>
      <c r="F3" s="27"/>
    </row>
    <row r="4" spans="1:6" ht="22.5">
      <c r="A4" t="s">
        <v>106</v>
      </c>
      <c r="B4" s="26"/>
      <c r="C4" s="27"/>
      <c r="D4" s="27"/>
      <c r="E4" s="27"/>
      <c r="F4" s="27"/>
    </row>
    <row r="5" spans="1:6" ht="22.5">
      <c r="A5" t="s">
        <v>105</v>
      </c>
      <c r="B5" s="26"/>
      <c r="C5" s="27"/>
      <c r="D5" s="27"/>
      <c r="E5" s="27"/>
      <c r="F5" s="27"/>
    </row>
    <row r="6" spans="1:6" ht="22.5">
      <c r="B6" s="1"/>
    </row>
    <row r="7" spans="1:6" ht="18.75">
      <c r="A7" s="3" t="s">
        <v>10</v>
      </c>
    </row>
    <row r="8" spans="1:6">
      <c r="A8" t="s">
        <v>1</v>
      </c>
    </row>
    <row r="9" spans="1:6">
      <c r="A9" s="14" t="s">
        <v>108</v>
      </c>
    </row>
    <row r="10" spans="1:6" ht="18.75">
      <c r="A10" s="14" t="s">
        <v>109</v>
      </c>
    </row>
    <row r="12" spans="1:6">
      <c r="A12" t="s">
        <v>8</v>
      </c>
    </row>
    <row r="13" spans="1:6">
      <c r="A13" t="s">
        <v>2</v>
      </c>
    </row>
    <row r="15" spans="1:6">
      <c r="A15" s="14" t="s">
        <v>3</v>
      </c>
      <c r="C15" t="s">
        <v>4</v>
      </c>
    </row>
    <row r="16" spans="1:6">
      <c r="C16" t="s">
        <v>6</v>
      </c>
    </row>
    <row r="17" spans="1:7">
      <c r="C17" t="s">
        <v>5</v>
      </c>
    </row>
    <row r="19" spans="1:7">
      <c r="A19" t="s">
        <v>117</v>
      </c>
    </row>
    <row r="21" spans="1:7">
      <c r="A21" t="s">
        <v>7</v>
      </c>
    </row>
    <row r="22" spans="1:7">
      <c r="A22" t="s">
        <v>9</v>
      </c>
    </row>
    <row r="25" spans="1:7" ht="18.75">
      <c r="A25" s="3" t="s">
        <v>11</v>
      </c>
    </row>
    <row r="26" spans="1:7">
      <c r="A26" s="14" t="s">
        <v>110</v>
      </c>
      <c r="G26" s="14" t="s">
        <v>111</v>
      </c>
    </row>
    <row r="27" spans="1:7">
      <c r="A27" t="s">
        <v>13</v>
      </c>
    </row>
    <row r="28" spans="1:7">
      <c r="A28" t="s">
        <v>84</v>
      </c>
    </row>
    <row r="30" spans="1:7">
      <c r="A30" t="s">
        <v>18</v>
      </c>
    </row>
    <row r="31" spans="1:7">
      <c r="A31" t="s">
        <v>15</v>
      </c>
    </row>
    <row r="32" spans="1:7">
      <c r="A32" t="s">
        <v>102</v>
      </c>
    </row>
    <row r="33" spans="1:1">
      <c r="A33" t="s">
        <v>100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workbookViewId="0">
      <selection activeCell="B93" sqref="B93"/>
    </sheetView>
  </sheetViews>
  <sheetFormatPr defaultRowHeight="15.75"/>
  <cols>
    <col min="1" max="1" width="25.625" customWidth="1"/>
    <col min="2" max="13" width="10.625" customWidth="1"/>
  </cols>
  <sheetData>
    <row r="1" spans="1:6" ht="22.5">
      <c r="B1" s="4" t="s">
        <v>0</v>
      </c>
      <c r="C1" s="5"/>
      <c r="D1" s="5"/>
      <c r="E1" s="5"/>
      <c r="F1" s="5"/>
    </row>
    <row r="2" spans="1:6" ht="22.5">
      <c r="B2" s="1"/>
    </row>
    <row r="4" spans="1:6" ht="18.75">
      <c r="A4" s="3" t="s">
        <v>11</v>
      </c>
    </row>
    <row r="5" spans="1:6">
      <c r="A5" t="s">
        <v>12</v>
      </c>
    </row>
    <row r="6" spans="1:6">
      <c r="A6" t="s">
        <v>116</v>
      </c>
      <c r="B6" s="29"/>
    </row>
    <row r="7" spans="1:6">
      <c r="A7" t="s">
        <v>13</v>
      </c>
    </row>
    <row r="8" spans="1:6">
      <c r="A8" t="s">
        <v>84</v>
      </c>
    </row>
    <row r="10" spans="1:6">
      <c r="A10" t="s">
        <v>18</v>
      </c>
    </row>
    <row r="11" spans="1:6">
      <c r="A11" t="s">
        <v>15</v>
      </c>
    </row>
    <row r="12" spans="1:6">
      <c r="A12" t="s">
        <v>102</v>
      </c>
    </row>
    <row r="13" spans="1:6">
      <c r="A13" t="s">
        <v>100</v>
      </c>
    </row>
    <row r="15" spans="1:6" ht="18.75">
      <c r="A15" s="3" t="s">
        <v>14</v>
      </c>
    </row>
    <row r="16" spans="1:6">
      <c r="A16" s="6" t="s">
        <v>16</v>
      </c>
      <c r="B16" s="7">
        <v>600000</v>
      </c>
    </row>
    <row r="17" spans="1:8">
      <c r="A17" t="s">
        <v>26</v>
      </c>
      <c r="B17" s="7">
        <v>45000</v>
      </c>
      <c r="C17" t="s">
        <v>17</v>
      </c>
    </row>
    <row r="18" spans="1:8">
      <c r="C18" t="s">
        <v>103</v>
      </c>
    </row>
    <row r="20" spans="1:8">
      <c r="A20" t="s">
        <v>27</v>
      </c>
      <c r="C20" t="s">
        <v>56</v>
      </c>
      <c r="G20" t="s">
        <v>39</v>
      </c>
    </row>
    <row r="21" spans="1:8">
      <c r="A21" t="s">
        <v>28</v>
      </c>
      <c r="B21" s="8"/>
    </row>
    <row r="22" spans="1:8">
      <c r="A22" t="s">
        <v>29</v>
      </c>
      <c r="B22" s="8"/>
    </row>
    <row r="23" spans="1:8">
      <c r="A23" t="s">
        <v>33</v>
      </c>
      <c r="B23" s="8" t="s">
        <v>40</v>
      </c>
    </row>
    <row r="24" spans="1:8">
      <c r="A24" t="s">
        <v>34</v>
      </c>
      <c r="B24" s="8"/>
      <c r="C24" t="s">
        <v>112</v>
      </c>
    </row>
    <row r="25" spans="1:8">
      <c r="B25" s="11"/>
    </row>
    <row r="27" spans="1:8">
      <c r="A27" t="s">
        <v>20</v>
      </c>
      <c r="B27" s="16">
        <v>0.06</v>
      </c>
      <c r="C27" t="s">
        <v>41</v>
      </c>
      <c r="H27" t="s">
        <v>72</v>
      </c>
    </row>
    <row r="29" spans="1:8">
      <c r="A29" t="s">
        <v>19</v>
      </c>
      <c r="B29" s="7">
        <v>30000</v>
      </c>
      <c r="C29" t="s">
        <v>113</v>
      </c>
    </row>
    <row r="30" spans="1:8">
      <c r="B30" s="7"/>
      <c r="C30" t="s">
        <v>67</v>
      </c>
    </row>
    <row r="32" spans="1:8">
      <c r="A32" t="s">
        <v>21</v>
      </c>
      <c r="C32" t="s">
        <v>56</v>
      </c>
    </row>
    <row r="33" spans="1:3">
      <c r="A33" t="s">
        <v>30</v>
      </c>
      <c r="B33" s="8"/>
      <c r="C33" t="s">
        <v>22</v>
      </c>
    </row>
    <row r="34" spans="1:3">
      <c r="A34" t="s">
        <v>31</v>
      </c>
      <c r="B34" s="8"/>
      <c r="C34" t="s">
        <v>114</v>
      </c>
    </row>
    <row r="35" spans="1:3">
      <c r="A35" t="s">
        <v>32</v>
      </c>
      <c r="B35" s="8" t="s">
        <v>40</v>
      </c>
      <c r="C35" t="s">
        <v>115</v>
      </c>
    </row>
    <row r="36" spans="1:3">
      <c r="B36" s="11"/>
    </row>
    <row r="38" spans="1:3">
      <c r="A38" t="s">
        <v>23</v>
      </c>
      <c r="C38" t="s">
        <v>57</v>
      </c>
    </row>
    <row r="39" spans="1:3">
      <c r="A39" t="s">
        <v>60</v>
      </c>
      <c r="B39" s="8" t="s">
        <v>40</v>
      </c>
      <c r="C39" t="s">
        <v>24</v>
      </c>
    </row>
    <row r="40" spans="1:3">
      <c r="A40" t="s">
        <v>61</v>
      </c>
      <c r="B40" s="8"/>
      <c r="C40" t="s">
        <v>25</v>
      </c>
    </row>
    <row r="41" spans="1:3">
      <c r="A41" t="s">
        <v>62</v>
      </c>
      <c r="B41" s="8"/>
      <c r="C41" t="s">
        <v>104</v>
      </c>
    </row>
    <row r="42" spans="1:3">
      <c r="B42" s="11"/>
    </row>
    <row r="44" spans="1:3">
      <c r="A44" t="s">
        <v>66</v>
      </c>
      <c r="B44" s="24">
        <v>8</v>
      </c>
      <c r="C44" t="s">
        <v>86</v>
      </c>
    </row>
    <row r="45" spans="1:3">
      <c r="C45" t="s">
        <v>85</v>
      </c>
    </row>
    <row r="54" spans="1:13">
      <c r="B54" s="25" t="s">
        <v>101</v>
      </c>
    </row>
    <row r="56" spans="1:13" ht="18.75">
      <c r="A56" s="3" t="s">
        <v>35</v>
      </c>
      <c r="C56" s="13" t="s">
        <v>43</v>
      </c>
      <c r="D56" s="13" t="s">
        <v>44</v>
      </c>
      <c r="E56" s="13" t="s">
        <v>45</v>
      </c>
      <c r="F56" s="13" t="s">
        <v>46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51</v>
      </c>
      <c r="L56" s="13" t="s">
        <v>52</v>
      </c>
      <c r="M56" s="13" t="s">
        <v>53</v>
      </c>
    </row>
    <row r="57" spans="1:13">
      <c r="A57" t="s">
        <v>36</v>
      </c>
      <c r="B57" s="18">
        <f>B16</f>
        <v>600000</v>
      </c>
      <c r="C57" s="18">
        <f>B57</f>
        <v>600000</v>
      </c>
      <c r="D57" s="18">
        <f>C57*(1+$B$27 + $B$68)</f>
        <v>654000</v>
      </c>
      <c r="E57" s="18">
        <f t="shared" ref="E57:M57" si="0">D57*(1+$B$27 + $B$68)</f>
        <v>712860</v>
      </c>
      <c r="F57" s="18">
        <f t="shared" si="0"/>
        <v>777017.4</v>
      </c>
      <c r="G57" s="18">
        <f t="shared" si="0"/>
        <v>846948.96600000013</v>
      </c>
      <c r="H57" s="18">
        <f t="shared" si="0"/>
        <v>923174.37294000026</v>
      </c>
      <c r="I57" s="18">
        <f t="shared" si="0"/>
        <v>1006260.0665046003</v>
      </c>
      <c r="J57" s="18">
        <f t="shared" si="0"/>
        <v>1096823.4724900145</v>
      </c>
      <c r="K57" s="18">
        <f t="shared" si="0"/>
        <v>1195537.5850141158</v>
      </c>
      <c r="L57" s="18">
        <f t="shared" si="0"/>
        <v>1303135.9676653864</v>
      </c>
      <c r="M57" s="18">
        <f t="shared" si="0"/>
        <v>1420418.2047552713</v>
      </c>
    </row>
    <row r="58" spans="1:13">
      <c r="A58" t="s">
        <v>37</v>
      </c>
      <c r="B58">
        <f>B17</f>
        <v>45000</v>
      </c>
    </row>
    <row r="59" spans="1:13">
      <c r="A59" t="s">
        <v>38</v>
      </c>
      <c r="B59" s="9">
        <f>B58/B57</f>
        <v>7.4999999999999997E-2</v>
      </c>
      <c r="C59" s="9">
        <f>B59</f>
        <v>7.4999999999999997E-2</v>
      </c>
      <c r="D59" s="9">
        <f>C59*(1+$B$66)</f>
        <v>8.2500000000000004E-2</v>
      </c>
      <c r="E59" s="9">
        <f>D59*(1+$B$66)</f>
        <v>9.0750000000000011E-2</v>
      </c>
      <c r="F59" s="9">
        <f>E59*(1+$B$66)</f>
        <v>9.9825000000000025E-2</v>
      </c>
      <c r="G59" s="9">
        <f>F59*(1+$B$66)</f>
        <v>0.10980750000000003</v>
      </c>
      <c r="H59" s="9">
        <f>G59*(1+$B$65)</f>
        <v>0.13176900000000002</v>
      </c>
      <c r="I59" s="9">
        <f>H59*(1+$B$66)</f>
        <v>0.14494590000000004</v>
      </c>
      <c r="J59" s="9">
        <f>I59</f>
        <v>0.14494590000000004</v>
      </c>
      <c r="K59" s="9">
        <f>J59</f>
        <v>0.14494590000000004</v>
      </c>
      <c r="L59" s="9">
        <f>K59</f>
        <v>0.14494590000000004</v>
      </c>
      <c r="M59" s="9">
        <f>L59</f>
        <v>0.14494590000000004</v>
      </c>
    </row>
    <row r="60" spans="1:1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>
      <c r="A61" s="2" t="s">
        <v>42</v>
      </c>
    </row>
    <row r="62" spans="1:13">
      <c r="A62" t="s">
        <v>28</v>
      </c>
      <c r="B62" s="10">
        <v>-0.1</v>
      </c>
      <c r="C62" s="10"/>
    </row>
    <row r="63" spans="1:13">
      <c r="A63" t="s">
        <v>29</v>
      </c>
      <c r="B63" s="10">
        <v>0</v>
      </c>
      <c r="C63" s="10"/>
    </row>
    <row r="64" spans="1:13">
      <c r="A64" t="s">
        <v>33</v>
      </c>
      <c r="B64" s="10">
        <v>0.1</v>
      </c>
      <c r="C64" s="10"/>
    </row>
    <row r="65" spans="1:3">
      <c r="A65" t="s">
        <v>34</v>
      </c>
      <c r="B65" s="10">
        <v>0.2</v>
      </c>
      <c r="C65" s="10"/>
    </row>
    <row r="66" spans="1:3">
      <c r="A66" t="s">
        <v>55</v>
      </c>
      <c r="B66" s="10">
        <f>IF(B21="x",B62,IF(B22="x",B63,IF(B23="x",B64,IF(B24="x",B65,B25="place an x in a cell"))))</f>
        <v>0.1</v>
      </c>
      <c r="C66" s="10"/>
    </row>
    <row r="68" spans="1:3">
      <c r="A68" s="2" t="s">
        <v>54</v>
      </c>
      <c r="B68" s="10">
        <v>0.03</v>
      </c>
    </row>
    <row r="69" spans="1:3">
      <c r="B69" s="10"/>
    </row>
    <row r="70" spans="1:3">
      <c r="A70" s="2" t="s">
        <v>59</v>
      </c>
      <c r="B70" s="10">
        <v>0.1</v>
      </c>
    </row>
    <row r="71" spans="1:3">
      <c r="B71" s="10"/>
    </row>
    <row r="72" spans="1:3">
      <c r="A72" s="2" t="s">
        <v>58</v>
      </c>
    </row>
    <row r="73" spans="1:3">
      <c r="A73" t="s">
        <v>30</v>
      </c>
      <c r="B73" s="10">
        <v>0.15</v>
      </c>
    </row>
    <row r="74" spans="1:3">
      <c r="A74" t="s">
        <v>31</v>
      </c>
      <c r="B74" s="10">
        <v>0.08</v>
      </c>
    </row>
    <row r="75" spans="1:3">
      <c r="A75" t="s">
        <v>32</v>
      </c>
      <c r="B75" s="10">
        <v>0.03</v>
      </c>
    </row>
    <row r="76" spans="1:3">
      <c r="A76" t="s">
        <v>64</v>
      </c>
      <c r="B76" s="10">
        <f>IF(B33="x",B73,IF(B34="x",B74,IF(B35="x",B75,B36="put an x in a cell")))</f>
        <v>0.03</v>
      </c>
    </row>
    <row r="78" spans="1:3">
      <c r="A78" s="2" t="s">
        <v>23</v>
      </c>
    </row>
    <row r="79" spans="1:3">
      <c r="A79" t="s">
        <v>60</v>
      </c>
      <c r="B79" s="10">
        <v>0</v>
      </c>
    </row>
    <row r="80" spans="1:3">
      <c r="A80" t="s">
        <v>61</v>
      </c>
      <c r="B80" s="10">
        <v>0.05</v>
      </c>
    </row>
    <row r="81" spans="1:2">
      <c r="A81" t="s">
        <v>62</v>
      </c>
      <c r="B81" s="10">
        <v>0.1</v>
      </c>
    </row>
    <row r="82" spans="1:2">
      <c r="A82" t="s">
        <v>65</v>
      </c>
      <c r="B82" s="10">
        <f>IF(B39="x",B79,IF(B40="x",B80,IF(B41="x",B81,B42="put an x in a cell")))</f>
        <v>0</v>
      </c>
    </row>
    <row r="84" spans="1:2">
      <c r="A84" s="2" t="s">
        <v>63</v>
      </c>
      <c r="B84" s="10">
        <f>B70+B76+B82</f>
        <v>0.13</v>
      </c>
    </row>
    <row r="85" spans="1:2">
      <c r="A85" s="2"/>
      <c r="B85" s="10"/>
    </row>
    <row r="86" spans="1:2">
      <c r="A86" s="2" t="s">
        <v>69</v>
      </c>
      <c r="B86" s="10"/>
    </row>
    <row r="87" spans="1:2">
      <c r="A87" s="14" t="s">
        <v>70</v>
      </c>
      <c r="B87" s="17">
        <v>0.8</v>
      </c>
    </row>
    <row r="88" spans="1:2">
      <c r="A88" s="14" t="s">
        <v>71</v>
      </c>
      <c r="B88" s="17">
        <v>3.5</v>
      </c>
    </row>
    <row r="89" spans="1:2">
      <c r="A89" s="14"/>
      <c r="B89" s="17"/>
    </row>
    <row r="90" spans="1:2">
      <c r="A90" s="14" t="s">
        <v>73</v>
      </c>
      <c r="B90" s="17">
        <f>IF(B27&lt;0,-0.3, IF(B27&lt;0.03,-0.05, IF(B27&lt;0.05,0.05, IF(B27&lt;0.08,0.2, IF(B27&lt;0.12,0.6,0.5)))))</f>
        <v>0.2</v>
      </c>
    </row>
    <row r="91" spans="1:2">
      <c r="A91" s="14" t="s">
        <v>74</v>
      </c>
      <c r="B91" s="17">
        <f>IF(B39="x",0.3,IF(B40="x",0.1,IF(B41="x",0,0)))</f>
        <v>0.3</v>
      </c>
    </row>
    <row r="92" spans="1:2">
      <c r="A92" s="14"/>
      <c r="B92" s="17"/>
    </row>
    <row r="93" spans="1:2">
      <c r="A93" s="14" t="s">
        <v>75</v>
      </c>
      <c r="B93" s="17">
        <f>B87*(1+B90)*(1+B91)</f>
        <v>1.248</v>
      </c>
    </row>
    <row r="94" spans="1:2">
      <c r="A94" s="14" t="s">
        <v>76</v>
      </c>
      <c r="B94" s="17">
        <f>B88*(1+B90)*(1+B91)</f>
        <v>5.4600000000000009</v>
      </c>
    </row>
    <row r="95" spans="1:2">
      <c r="A95" s="14"/>
      <c r="B95" s="15"/>
    </row>
    <row r="96" spans="1:2">
      <c r="A96" s="14"/>
    </row>
    <row r="97" spans="1:12">
      <c r="A97" t="s">
        <v>68</v>
      </c>
      <c r="B97" s="13" t="s">
        <v>43</v>
      </c>
      <c r="C97" s="13" t="s">
        <v>44</v>
      </c>
      <c r="D97" s="13" t="s">
        <v>45</v>
      </c>
      <c r="E97" s="13" t="s">
        <v>46</v>
      </c>
      <c r="F97" s="13" t="s">
        <v>47</v>
      </c>
      <c r="G97" s="13" t="s">
        <v>48</v>
      </c>
      <c r="H97" s="13" t="s">
        <v>49</v>
      </c>
      <c r="I97" s="13" t="s">
        <v>50</v>
      </c>
      <c r="J97" s="13" t="s">
        <v>51</v>
      </c>
      <c r="K97" s="13" t="s">
        <v>52</v>
      </c>
      <c r="L97" s="13" t="s">
        <v>53</v>
      </c>
    </row>
    <row r="98" spans="1:12">
      <c r="A98" t="s">
        <v>36</v>
      </c>
      <c r="B98" s="20">
        <f>C57</f>
        <v>600000</v>
      </c>
      <c r="C98" s="20">
        <f t="shared" ref="C98:L98" si="1">D57</f>
        <v>654000</v>
      </c>
      <c r="D98" s="20">
        <f t="shared" si="1"/>
        <v>712860</v>
      </c>
      <c r="E98" s="20">
        <f t="shared" si="1"/>
        <v>777017.4</v>
      </c>
      <c r="F98" s="20">
        <f t="shared" si="1"/>
        <v>846948.96600000013</v>
      </c>
      <c r="G98" s="20">
        <f t="shared" si="1"/>
        <v>923174.37294000026</v>
      </c>
      <c r="H98" s="20">
        <f t="shared" si="1"/>
        <v>1006260.0665046003</v>
      </c>
      <c r="I98" s="20">
        <f t="shared" si="1"/>
        <v>1096823.4724900145</v>
      </c>
      <c r="J98" s="20">
        <f t="shared" si="1"/>
        <v>1195537.5850141158</v>
      </c>
      <c r="K98" s="20">
        <f t="shared" si="1"/>
        <v>1303135.9676653864</v>
      </c>
      <c r="L98" s="20">
        <f t="shared" si="1"/>
        <v>1420418.2047552713</v>
      </c>
    </row>
    <row r="99" spans="1:12">
      <c r="A99" t="s">
        <v>37</v>
      </c>
      <c r="B99" s="20">
        <f>C59*B98</f>
        <v>45000</v>
      </c>
      <c r="C99" s="20">
        <f t="shared" ref="C99:L99" si="2">D59*C98</f>
        <v>53955</v>
      </c>
      <c r="D99" s="20">
        <f t="shared" si="2"/>
        <v>64692.045000000006</v>
      </c>
      <c r="E99" s="20">
        <f t="shared" si="2"/>
        <v>77565.761955000024</v>
      </c>
      <c r="F99" s="20">
        <f t="shared" si="2"/>
        <v>93001.348584045045</v>
      </c>
      <c r="G99" s="20">
        <f t="shared" si="2"/>
        <v>121645.76394793091</v>
      </c>
      <c r="H99" s="20">
        <f t="shared" si="2"/>
        <v>145853.27097356919</v>
      </c>
      <c r="I99" s="20">
        <f t="shared" si="2"/>
        <v>158980.06536119044</v>
      </c>
      <c r="J99" s="20">
        <f t="shared" si="2"/>
        <v>173288.27124369759</v>
      </c>
      <c r="K99" s="20">
        <f t="shared" si="2"/>
        <v>188884.2156556304</v>
      </c>
      <c r="L99" s="20">
        <f t="shared" si="2"/>
        <v>205883.79506463715</v>
      </c>
    </row>
    <row r="100" spans="1:1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>
      <c r="A101" t="s">
        <v>77</v>
      </c>
      <c r="B101" s="20">
        <f>B29</f>
        <v>30000</v>
      </c>
      <c r="C101" s="20">
        <f>B101*(1+$B$68)</f>
        <v>30900</v>
      </c>
      <c r="D101" s="20">
        <f t="shared" ref="D101:L101" si="3">C101*(1+$B$68)</f>
        <v>31827</v>
      </c>
      <c r="E101" s="20">
        <f t="shared" si="3"/>
        <v>32781.81</v>
      </c>
      <c r="F101" s="20">
        <f t="shared" si="3"/>
        <v>33765.264299999995</v>
      </c>
      <c r="G101" s="20">
        <f t="shared" si="3"/>
        <v>34778.222228999999</v>
      </c>
      <c r="H101" s="20">
        <f t="shared" si="3"/>
        <v>35821.568895869998</v>
      </c>
      <c r="I101" s="20">
        <f t="shared" si="3"/>
        <v>36896.215962746101</v>
      </c>
      <c r="J101" s="20">
        <f t="shared" si="3"/>
        <v>38003.102441628485</v>
      </c>
      <c r="K101" s="20">
        <f t="shared" si="3"/>
        <v>39143.195514877341</v>
      </c>
      <c r="L101" s="20">
        <f t="shared" si="3"/>
        <v>40317.491380323663</v>
      </c>
    </row>
    <row r="103" spans="1:12">
      <c r="A103" t="s">
        <v>78</v>
      </c>
      <c r="B103" s="18">
        <f>B99-B101</f>
        <v>15000</v>
      </c>
      <c r="C103" s="18">
        <f t="shared" ref="C103:L103" si="4">C99-C101</f>
        <v>23055</v>
      </c>
      <c r="D103" s="18">
        <f t="shared" si="4"/>
        <v>32865.045000000006</v>
      </c>
      <c r="E103" s="18">
        <f t="shared" si="4"/>
        <v>44783.951955000026</v>
      </c>
      <c r="F103" s="18">
        <f t="shared" si="4"/>
        <v>59236.08428404505</v>
      </c>
      <c r="G103" s="18">
        <f t="shared" si="4"/>
        <v>86867.541718930908</v>
      </c>
      <c r="H103" s="18">
        <f t="shared" si="4"/>
        <v>110031.70207769918</v>
      </c>
      <c r="I103" s="18">
        <f t="shared" si="4"/>
        <v>122083.84939844435</v>
      </c>
      <c r="J103" s="18">
        <f t="shared" si="4"/>
        <v>135285.16880206909</v>
      </c>
      <c r="K103" s="18">
        <f t="shared" si="4"/>
        <v>149741.02014075307</v>
      </c>
      <c r="L103" s="18">
        <f t="shared" si="4"/>
        <v>165566.30368431349</v>
      </c>
    </row>
    <row r="104" spans="1:12">
      <c r="A104" t="s">
        <v>83</v>
      </c>
      <c r="B104" s="18">
        <f>B103</f>
        <v>15000</v>
      </c>
      <c r="C104" s="18">
        <f t="shared" ref="C104:K104" si="5">C103</f>
        <v>23055</v>
      </c>
      <c r="D104" s="18">
        <f t="shared" si="5"/>
        <v>32865.045000000006</v>
      </c>
      <c r="E104" s="18">
        <f t="shared" si="5"/>
        <v>44783.951955000026</v>
      </c>
      <c r="F104" s="18">
        <f t="shared" si="5"/>
        <v>59236.08428404505</v>
      </c>
      <c r="G104" s="18">
        <f t="shared" si="5"/>
        <v>86867.541718930908</v>
      </c>
      <c r="H104" s="18">
        <f t="shared" si="5"/>
        <v>110031.70207769918</v>
      </c>
      <c r="I104" s="18">
        <f t="shared" si="5"/>
        <v>122083.84939844435</v>
      </c>
      <c r="J104" s="18">
        <f t="shared" si="5"/>
        <v>135285.16880206909</v>
      </c>
      <c r="K104" s="18">
        <f t="shared" si="5"/>
        <v>149741.02014075307</v>
      </c>
      <c r="L104" s="19">
        <f>L103*4</f>
        <v>662265.21473725396</v>
      </c>
    </row>
    <row r="106" spans="1:12">
      <c r="A106" t="s">
        <v>81</v>
      </c>
      <c r="B106" s="19">
        <f>NPV(B84,C103:L103)</f>
        <v>414909.72582406527</v>
      </c>
    </row>
    <row r="107" spans="1:12">
      <c r="A107" t="s">
        <v>82</v>
      </c>
      <c r="B107" s="19">
        <f>NPV(B84,C104:L104)</f>
        <v>561231.43754719628</v>
      </c>
    </row>
    <row r="109" spans="1:12">
      <c r="A109" t="s">
        <v>79</v>
      </c>
      <c r="B109" s="18">
        <f>$B$93*B98</f>
        <v>748800</v>
      </c>
      <c r="C109" s="18">
        <f t="shared" ref="C109:L109" si="6">$B$93*C98</f>
        <v>816192</v>
      </c>
      <c r="D109" s="18">
        <f t="shared" si="6"/>
        <v>889649.28</v>
      </c>
      <c r="E109" s="18">
        <f t="shared" si="6"/>
        <v>969717.71519999998</v>
      </c>
      <c r="F109" s="18">
        <f t="shared" si="6"/>
        <v>1056992.3095680003</v>
      </c>
      <c r="G109" s="18">
        <f t="shared" si="6"/>
        <v>1152121.6174291202</v>
      </c>
      <c r="H109" s="18">
        <f t="shared" si="6"/>
        <v>1255812.5629977412</v>
      </c>
      <c r="I109" s="18">
        <f t="shared" si="6"/>
        <v>1368835.693667538</v>
      </c>
      <c r="J109" s="18">
        <f t="shared" si="6"/>
        <v>1492030.9060976165</v>
      </c>
      <c r="K109" s="18">
        <f t="shared" si="6"/>
        <v>1626313.6876464023</v>
      </c>
      <c r="L109" s="18">
        <f t="shared" si="6"/>
        <v>1772681.9195345787</v>
      </c>
    </row>
    <row r="110" spans="1:12">
      <c r="A110" t="s">
        <v>80</v>
      </c>
      <c r="B110" s="18">
        <f>$B$94*B99</f>
        <v>245700.00000000003</v>
      </c>
      <c r="C110" s="18">
        <f t="shared" ref="C110:L110" si="7">$B$94*C99</f>
        <v>294594.30000000005</v>
      </c>
      <c r="D110" s="18">
        <f t="shared" si="7"/>
        <v>353218.56570000009</v>
      </c>
      <c r="E110" s="18">
        <f t="shared" si="7"/>
        <v>423509.06027430022</v>
      </c>
      <c r="F110" s="18">
        <f t="shared" si="7"/>
        <v>507787.36326888605</v>
      </c>
      <c r="G110" s="18">
        <f t="shared" si="7"/>
        <v>664185.87115570286</v>
      </c>
      <c r="H110" s="18">
        <f t="shared" si="7"/>
        <v>796358.85951568792</v>
      </c>
      <c r="I110" s="18">
        <f t="shared" si="7"/>
        <v>868031.15687209996</v>
      </c>
      <c r="J110" s="18">
        <f t="shared" si="7"/>
        <v>946153.960990589</v>
      </c>
      <c r="K110" s="18">
        <f t="shared" si="7"/>
        <v>1031307.8174797421</v>
      </c>
      <c r="L110" s="18">
        <f t="shared" si="7"/>
        <v>1124125.5210529191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23"/>
  <sheetViews>
    <sheetView workbookViewId="0">
      <selection activeCell="A7" sqref="A7"/>
    </sheetView>
  </sheetViews>
  <sheetFormatPr defaultRowHeight="15.75"/>
  <cols>
    <col min="1" max="1" width="22.625" customWidth="1"/>
    <col min="2" max="2" width="25.625" customWidth="1"/>
    <col min="3" max="3" width="10.625" customWidth="1"/>
  </cols>
  <sheetData>
    <row r="1" spans="1:4" ht="22.5">
      <c r="C1" s="21" t="s">
        <v>87</v>
      </c>
    </row>
    <row r="3" spans="1:4">
      <c r="A3" t="s">
        <v>88</v>
      </c>
    </row>
    <row r="4" spans="1:4">
      <c r="A4" t="s">
        <v>89</v>
      </c>
    </row>
    <row r="5" spans="1:4">
      <c r="A5" t="s">
        <v>90</v>
      </c>
    </row>
    <row r="7" spans="1:4" ht="18.75">
      <c r="A7" s="22" t="s">
        <v>91</v>
      </c>
    </row>
    <row r="8" spans="1:4">
      <c r="A8" t="s">
        <v>92</v>
      </c>
      <c r="B8" s="23">
        <f>Inputs!B106</f>
        <v>414909.72582406527</v>
      </c>
    </row>
    <row r="9" spans="1:4">
      <c r="A9" t="s">
        <v>93</v>
      </c>
      <c r="B9" s="23">
        <f>Inputs!B107</f>
        <v>561231.43754719628</v>
      </c>
    </row>
    <row r="11" spans="1:4" ht="18.75">
      <c r="A11" s="22" t="s">
        <v>69</v>
      </c>
    </row>
    <row r="12" spans="1:4">
      <c r="A12" t="s">
        <v>94</v>
      </c>
      <c r="B12" s="12">
        <f>IF(Inputs!B44&lt;5,"must be at least 5",IF(Inputs!B44&lt;11,Inputs!B44,"must be 10 or less"))</f>
        <v>8</v>
      </c>
      <c r="C12" t="s">
        <v>96</v>
      </c>
    </row>
    <row r="13" spans="1:4">
      <c r="A13" t="s">
        <v>79</v>
      </c>
      <c r="B13" s="18">
        <f>IF(Inputs!B44=5,Inputs!G109,IF(Inputs!B44=6,Inputs!H109,IF(Inputs!B44=7,Inputs!I109,IF(Inputs!B44=8,Inputs!J109,IF(Inputs!B44=9,Inputs!K109,IF(Inputs!B44=10,Inputs!L109))))))</f>
        <v>1492030.9060976165</v>
      </c>
      <c r="D13" t="s">
        <v>99</v>
      </c>
    </row>
    <row r="14" spans="1:4">
      <c r="A14" t="s">
        <v>80</v>
      </c>
      <c r="B14" s="18">
        <f>IF(Inputs!B44=5,Inputs!G110,IF(Inputs!B44=6,Inputs!H110,IF(Inputs!B44=7,Inputs!I110,IF(Inputs!B44=8,Inputs!J110,IF(Inputs!B44=9,Inputs!K110,IF(Inputs!B44=10,Inputs!L110))))))</f>
        <v>946153.960990589</v>
      </c>
    </row>
    <row r="16" spans="1:4">
      <c r="A16" t="s">
        <v>95</v>
      </c>
    </row>
    <row r="17" spans="1:3">
      <c r="A17" t="s">
        <v>98</v>
      </c>
    </row>
    <row r="19" spans="1:3" ht="18.75">
      <c r="B19" s="30" t="s">
        <v>97</v>
      </c>
      <c r="C19" s="31"/>
    </row>
    <row r="20" spans="1:3">
      <c r="B20" s="32" t="s">
        <v>92</v>
      </c>
      <c r="C20" s="33">
        <f>Inputs!B106</f>
        <v>414909.72582406527</v>
      </c>
    </row>
    <row r="21" spans="1:3">
      <c r="B21" s="32" t="s">
        <v>93</v>
      </c>
      <c r="C21" s="33">
        <f>Inputs!B107</f>
        <v>561231.43754719628</v>
      </c>
    </row>
    <row r="22" spans="1:3">
      <c r="B22" s="32" t="s">
        <v>79</v>
      </c>
      <c r="C22" s="34">
        <f>B13/(1.1)^B12</f>
        <v>696043.42919555353</v>
      </c>
    </row>
    <row r="23" spans="1:3">
      <c r="B23" s="35" t="s">
        <v>80</v>
      </c>
      <c r="C23" s="36">
        <f>B14/(1.1)^B12</f>
        <v>441387.80561678176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Inputs</vt:lpstr>
      <vt:lpstr>Results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Godbee</dc:creator>
  <cp:lastModifiedBy>P C</cp:lastModifiedBy>
  <dcterms:created xsi:type="dcterms:W3CDTF">2006-05-05T07:25:26Z</dcterms:created>
  <dcterms:modified xsi:type="dcterms:W3CDTF">2008-07-11T04:09:37Z</dcterms:modified>
</cp:coreProperties>
</file>